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ie-Claude\Commune de Châtonnaye\Administration - Documents\Administration\COM 22\7. Protection-Aménagement du territoir\70. Approvisionnement en eau\GAGN\"/>
    </mc:Choice>
  </mc:AlternateContent>
  <xr:revisionPtr revIDLastSave="0" documentId="8_{8F930837-6F1C-4A34-893C-65FA94BA548E}" xr6:coauthVersionLast="47" xr6:coauthVersionMax="47" xr10:uidLastSave="{00000000-0000-0000-0000-000000000000}"/>
  <bookViews>
    <workbookView xWindow="3510" yWindow="3510" windowWidth="18900" windowHeight="10965" tabRatio="766" firstSheet="1" activeTab="1" xr2:uid="{00000000-000D-0000-FFFF-FFFF00000000}"/>
  </bookViews>
  <sheets>
    <sheet name="taxe annuelle B RWB" sheetId="11" state="hidden" r:id="rId1"/>
    <sheet name="CALCUL FACTURE EU et EP" sheetId="18" r:id="rId2"/>
  </sheets>
  <definedNames>
    <definedName name="options">#REF!</definedName>
    <definedName name="solver_adj" localSheetId="0" hidden="1">'taxe annuelle B RWB'!$F$20</definedName>
    <definedName name="solver_cvg" localSheetId="0" hidden="1">0.0001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'taxe annuelle B RWB'!#REF!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7" i="18" l="1"/>
  <c r="E18" i="18"/>
  <c r="E16" i="18" l="1"/>
  <c r="J22" i="18"/>
  <c r="J21" i="18"/>
  <c r="J16" i="18"/>
  <c r="E24" i="18"/>
  <c r="E22" i="18"/>
  <c r="E21" i="18"/>
  <c r="E19" i="18"/>
  <c r="J27" i="18" l="1"/>
  <c r="E27" i="18"/>
  <c r="J26" i="18"/>
  <c r="E26" i="18"/>
  <c r="E28" i="18" l="1"/>
  <c r="J28" i="18"/>
  <c r="J29" i="18" l="1"/>
  <c r="F32" i="11" l="1"/>
  <c r="M11" i="11"/>
  <c r="M10" i="11"/>
  <c r="M14" i="11"/>
  <c r="M13" i="11"/>
  <c r="M12" i="11"/>
  <c r="E27" i="11" l="1"/>
  <c r="E28" i="11" s="1"/>
  <c r="G33" i="11" l="1"/>
  <c r="G34" i="11" s="1"/>
  <c r="F33" i="11"/>
  <c r="O38" i="11"/>
  <c r="F34" i="11" l="1"/>
  <c r="R40" i="11"/>
  <c r="R43" i="11"/>
  <c r="E20" i="11" l="1"/>
  <c r="E38" i="11" s="1"/>
  <c r="F19" i="11"/>
  <c r="E33" i="11" s="1"/>
  <c r="E37" i="11" l="1"/>
  <c r="E39" i="11"/>
  <c r="O44" i="11" l="1"/>
  <c r="O42" i="11"/>
  <c r="O41" i="11"/>
  <c r="O39" i="11"/>
  <c r="N44" i="11"/>
  <c r="N42" i="11"/>
  <c r="N41" i="11"/>
  <c r="N39" i="11"/>
  <c r="N38" i="11"/>
  <c r="I9" i="11" l="1"/>
  <c r="F16" i="11" l="1"/>
  <c r="F13" i="11"/>
  <c r="E32" i="11" s="1"/>
  <c r="F10" i="11"/>
  <c r="F7" i="11"/>
  <c r="E31" i="11" s="1"/>
  <c r="E34" i="11" l="1"/>
  <c r="F20" i="11"/>
  <c r="M15" i="11"/>
  <c r="G48" i="11"/>
  <c r="G47" i="11"/>
  <c r="G46" i="11"/>
  <c r="I6" i="11" l="1"/>
  <c r="I41" i="11" s="1"/>
  <c r="E50" i="11" s="1"/>
  <c r="E23" i="11" l="1"/>
  <c r="E42" i="11" s="1"/>
  <c r="E43" i="11" s="1"/>
  <c r="F48" i="11" s="1"/>
  <c r="F47" i="11" l="1"/>
  <c r="E44" i="11"/>
  <c r="P42" i="11"/>
  <c r="P41" i="11"/>
  <c r="P38" i="11"/>
  <c r="R38" i="11" s="1"/>
  <c r="P39" i="11"/>
  <c r="R39" i="11" s="1"/>
  <c r="P44" i="11" l="1"/>
  <c r="R44" i="11" s="1"/>
  <c r="S44" i="11" s="1"/>
  <c r="F49" i="11"/>
  <c r="E49" i="11" s="1"/>
  <c r="I47" i="11" s="1"/>
  <c r="I48" i="11" s="1"/>
  <c r="R41" i="11"/>
  <c r="R42" i="11"/>
  <c r="S39" i="11"/>
  <c r="Q39" i="11"/>
  <c r="S42" i="11" l="1"/>
  <c r="Q44" i="11"/>
  <c r="Q42" i="11"/>
  <c r="R46" i="11"/>
  <c r="R48" i="11" s="1"/>
  <c r="Q41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Hervier Jonathan</author>
  </authors>
  <commentList>
    <comment ref="F4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Hervier Jonathan:</t>
        </r>
        <r>
          <rPr>
            <sz val="9"/>
            <color indexed="81"/>
            <rFont val="Tahoma"/>
            <family val="2"/>
          </rPr>
          <t xml:space="preserve">
Selon le type de compteur.
A voir avec la commune?</t>
        </r>
      </text>
    </comment>
    <comment ref="I9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Hervier Jonathan:</t>
        </r>
        <r>
          <rPr>
            <sz val="9"/>
            <color indexed="81"/>
            <rFont val="Tahoma"/>
            <family val="2"/>
          </rPr>
          <t xml:space="preserve">
Consommation annuelle communale</t>
        </r>
      </text>
    </comment>
    <comment ref="E30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Hervier Jonathan:</t>
        </r>
        <r>
          <rPr>
            <sz val="9"/>
            <color indexed="81"/>
            <rFont val="Tahoma"/>
            <family val="2"/>
          </rPr>
          <t xml:space="preserve">
Selon le type de compteur.
A voir avec la commune?</t>
        </r>
      </text>
    </comment>
  </commentList>
</comments>
</file>

<file path=xl/sharedStrings.xml><?xml version="1.0" encoding="utf-8"?>
<sst xmlns="http://schemas.openxmlformats.org/spreadsheetml/2006/main" count="145" uniqueCount="98">
  <si>
    <t>Total</t>
  </si>
  <si>
    <t>total</t>
  </si>
  <si>
    <t>a) part restante pour les frais variables</t>
  </si>
  <si>
    <r>
      <t>b) nombre de m</t>
    </r>
    <r>
      <rPr>
        <b/>
        <sz val="11"/>
        <color theme="1"/>
        <rFont val="Calibri"/>
        <family val="2"/>
      </rPr>
      <t>³ utilisés par an</t>
    </r>
  </si>
  <si>
    <t>a) inventaire des raccordements (adresse, propriétaire)</t>
  </si>
  <si>
    <r>
      <t>Tarif du m</t>
    </r>
    <r>
      <rPr>
        <b/>
        <sz val="11"/>
        <color theme="1"/>
        <rFont val="Calibri"/>
        <family val="2"/>
      </rPr>
      <t>³</t>
    </r>
  </si>
  <si>
    <r>
      <t>CHF / m</t>
    </r>
    <r>
      <rPr>
        <b/>
        <sz val="15"/>
        <color theme="1"/>
        <rFont val="Calibri"/>
        <family val="2"/>
      </rPr>
      <t>³</t>
    </r>
  </si>
  <si>
    <t>Total taxes annuelles [CHF/an]</t>
  </si>
  <si>
    <t>coûts annuels</t>
  </si>
  <si>
    <r>
      <t>débit nominal [m</t>
    </r>
    <r>
      <rPr>
        <sz val="11"/>
        <color theme="1"/>
        <rFont val="Calibri"/>
        <family val="2"/>
      </rPr>
      <t>³/h</t>
    </r>
    <r>
      <rPr>
        <sz val="11"/>
        <color theme="1"/>
        <rFont val="Calibri"/>
        <family val="2"/>
        <scheme val="minor"/>
      </rPr>
      <t>]</t>
    </r>
  </si>
  <si>
    <t>pour la première catégorie (CHF)</t>
  </si>
  <si>
    <r>
      <t>compteur [débit nominal m</t>
    </r>
    <r>
      <rPr>
        <sz val="11"/>
        <color theme="1"/>
        <rFont val="Calibri"/>
        <family val="2"/>
      </rPr>
      <t>³</t>
    </r>
    <r>
      <rPr>
        <sz val="11"/>
        <color theme="1"/>
        <rFont val="Calibri"/>
        <family val="2"/>
        <scheme val="minor"/>
      </rPr>
      <t>/h]</t>
    </r>
  </si>
  <si>
    <r>
      <t>Tarif compteur (CHF par m</t>
    </r>
    <r>
      <rPr>
        <b/>
        <sz val="11"/>
        <color theme="1"/>
        <rFont val="Calibri"/>
        <family val="2"/>
      </rPr>
      <t>³</t>
    </r>
    <r>
      <rPr>
        <b/>
        <sz val="11"/>
        <color theme="1"/>
        <rFont val="Calibri"/>
        <family val="2"/>
        <scheme val="minor"/>
      </rPr>
      <t>/h)</t>
    </r>
  </si>
  <si>
    <t>pour la deuxième catégorie (CHF)</t>
  </si>
  <si>
    <t>pour la troisième catégorie (CHF)</t>
  </si>
  <si>
    <r>
      <t>volume d'eau annuel [m</t>
    </r>
    <r>
      <rPr>
        <sz val="11"/>
        <color theme="1"/>
        <rFont val="Calibri"/>
        <family val="2"/>
      </rPr>
      <t>³/a]</t>
    </r>
  </si>
  <si>
    <t>taxe compteur annuelle [CHF]</t>
  </si>
  <si>
    <t>taxe de consommation [CHF]</t>
  </si>
  <si>
    <t>b) coûts annuels imputables aux compteurs</t>
  </si>
  <si>
    <t>exemple de calcul</t>
  </si>
  <si>
    <t>tarification annuelle (variante B)</t>
  </si>
  <si>
    <t>Taxe de base</t>
  </si>
  <si>
    <t>Taxe d'exploitation</t>
  </si>
  <si>
    <t>TOTAL</t>
  </si>
  <si>
    <t>DN 1 1/2''</t>
  </si>
  <si>
    <t>DN 2''</t>
  </si>
  <si>
    <t>Compteur 3/4''</t>
  </si>
  <si>
    <t>Compteur 1''</t>
  </si>
  <si>
    <t>Compteur 1 1/4''</t>
  </si>
  <si>
    <t>Compteur 1 1/2''</t>
  </si>
  <si>
    <t>Compteur 2''</t>
  </si>
  <si>
    <t>pc</t>
  </si>
  <si>
    <t>DN 1 1/4''</t>
  </si>
  <si>
    <t>Nombre</t>
  </si>
  <si>
    <t>Sous total</t>
  </si>
  <si>
    <t>DN 1''</t>
  </si>
  <si>
    <t>iPERL</t>
  </si>
  <si>
    <t>MTK</t>
  </si>
  <si>
    <t>MTKcoder</t>
  </si>
  <si>
    <t>techem MTW</t>
  </si>
  <si>
    <t>Q3 selon fiche technique fournisseurs</t>
  </si>
  <si>
    <t>3/4''</t>
  </si>
  <si>
    <t>1''</t>
  </si>
  <si>
    <t>1 1/4''</t>
  </si>
  <si>
    <t>1 1/2''</t>
  </si>
  <si>
    <t>2''</t>
  </si>
  <si>
    <t>2 3/8''</t>
  </si>
  <si>
    <t>neovac</t>
  </si>
  <si>
    <t>troisième catégorie (&gt; 10 m³/h)</t>
  </si>
  <si>
    <r>
      <t>première catégorie (2.5-6.3</t>
    </r>
    <r>
      <rPr>
        <sz val="11"/>
        <rFont val="Calibri"/>
        <family val="2"/>
        <scheme val="minor"/>
      </rPr>
      <t xml:space="preserve"> m</t>
    </r>
    <r>
      <rPr>
        <sz val="11"/>
        <rFont val="Calibri"/>
        <family val="2"/>
      </rPr>
      <t>³/h</t>
    </r>
    <r>
      <rPr>
        <sz val="11"/>
        <color theme="1"/>
        <rFont val="Calibri"/>
        <family val="2"/>
        <scheme val="minor"/>
      </rPr>
      <t>)</t>
    </r>
  </si>
  <si>
    <t>Limites</t>
  </si>
  <si>
    <t>Catégorie 1</t>
  </si>
  <si>
    <t>Catégorie 2</t>
  </si>
  <si>
    <t>Catégorie 3</t>
  </si>
  <si>
    <t>Contrôle total taxes de base</t>
  </si>
  <si>
    <t>DN</t>
  </si>
  <si>
    <t>Q3</t>
  </si>
  <si>
    <t>Total taxes</t>
  </si>
  <si>
    <t>Par unité</t>
  </si>
  <si>
    <t>Nbre d'unité</t>
  </si>
  <si>
    <r>
      <t>première catégorie (2.5</t>
    </r>
    <r>
      <rPr>
        <sz val="11"/>
        <rFont val="Calibri"/>
        <family val="2"/>
        <scheme val="minor"/>
      </rPr>
      <t>-4 m</t>
    </r>
    <r>
      <rPr>
        <sz val="11"/>
        <rFont val="Calibri"/>
        <family val="2"/>
      </rPr>
      <t>³/h</t>
    </r>
    <r>
      <rPr>
        <sz val="11"/>
        <color theme="1"/>
        <rFont val="Calibri"/>
        <family val="2"/>
        <scheme val="minor"/>
      </rPr>
      <t>)</t>
    </r>
  </si>
  <si>
    <t>deuxième catégorie (4.1-10 m³/h)</t>
  </si>
  <si>
    <t>c) Taux de dégression par catégories de compteurs :</t>
  </si>
  <si>
    <t>d) Débit nominal par catégories</t>
  </si>
  <si>
    <t>en plus de la 1ere cat.</t>
  </si>
  <si>
    <t>en plus de la 2nd cat.</t>
  </si>
  <si>
    <t>Dû aux arrondis</t>
  </si>
  <si>
    <t>e) Part des compteurs dans chaque catégorie</t>
  </si>
  <si>
    <t>Nombre de compteurs</t>
  </si>
  <si>
    <t xml:space="preserve"> </t>
  </si>
  <si>
    <t>Quantité</t>
  </si>
  <si>
    <t>DN 3/4'' (ou DN 1/2 '')</t>
  </si>
  <si>
    <t>Libellé</t>
  </si>
  <si>
    <t>Prix</t>
  </si>
  <si>
    <t>Eau potable</t>
  </si>
  <si>
    <t>Location compteur</t>
  </si>
  <si>
    <t>Abonnement ménage</t>
  </si>
  <si>
    <t>Epuration</t>
  </si>
  <si>
    <t>Taxe défense incendie</t>
  </si>
  <si>
    <t>Valeur fiscale</t>
  </si>
  <si>
    <t>TVA</t>
  </si>
  <si>
    <t>2,50%sur Fr</t>
  </si>
  <si>
    <t>7,70% sur Fr</t>
  </si>
  <si>
    <t>Consommation d'eau [m3]</t>
  </si>
  <si>
    <t>FACTURE ACTUELLE</t>
  </si>
  <si>
    <t>Valeur IBUS</t>
  </si>
  <si>
    <t>Surface parcelle [m2]</t>
  </si>
  <si>
    <t>Valeur fiscale [CHF]</t>
  </si>
  <si>
    <t>ENTRER LES VALEURS DE VOTRE FACTURE ACTUELLE DANS LES CELLULES JAUNES UNIQUEMENT</t>
  </si>
  <si>
    <t>Consommation
[CHF/m3]</t>
  </si>
  <si>
    <t>Taxe base
[m2 x CHF x IBUS]</t>
  </si>
  <si>
    <t>DIFFERENCE</t>
  </si>
  <si>
    <r>
      <t xml:space="preserve">Montant </t>
    </r>
    <r>
      <rPr>
        <sz val="11"/>
        <color theme="1"/>
        <rFont val="Calibri"/>
        <family val="2"/>
        <scheme val="minor"/>
      </rPr>
      <t>[CHF]</t>
    </r>
  </si>
  <si>
    <t>Auto évaluation de votre facture pour l'eau potable et l'épuration</t>
  </si>
  <si>
    <t>!!! MODIFICATIONS DU REGLEMENT !!!</t>
  </si>
  <si>
    <t xml:space="preserve">Pour toutes questions : </t>
  </si>
  <si>
    <t>FACTURE AVEC LE NOUVEAU REGLEMENT (dès …..)</t>
  </si>
  <si>
    <t>Taxe base
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</si>
</sst>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.00_ ;_ * \-#,##0.00_ ;_ * &quot;-&quot;??_ ;_ @_ "/>
    <numFmt numFmtId="165" formatCode="_ * #,##0_ ;_ * \-#,##0_ ;_ * &quot;-&quot;??_ ;_ @_ "/>
    <numFmt numFmtId="166" formatCode="0.000"/>
    <numFmt numFmtId="167" formatCode="_ * #,##0.0_ ;_ * \-#,##0.0_ ;_ * &quot;-&quot;??_ ;_ @_ "/>
    <numFmt numFmtId="168" formatCode="0.0"/>
    <numFmt numFmtId="169" formatCode="_ * #,##0.00_ ;_ * \-#,##0.00_ ;_ * &quot;-&quot;?_ ;_ @_ "/>
    <numFmt numFmtId="170" formatCode="&quot;CHF&quot;\ #,##0.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5"/>
      <color theme="1"/>
      <name val="Calibri"/>
      <family val="2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i/>
      <sz val="11"/>
      <color rgb="FF0070C0"/>
      <name val="Calibri"/>
      <family val="2"/>
      <scheme val="minor"/>
    </font>
    <font>
      <i/>
      <sz val="11"/>
      <color rgb="FF00B05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u/>
      <sz val="24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3">
    <xf numFmtId="0" fontId="0" fillId="0" borderId="0" xfId="0"/>
    <xf numFmtId="165" fontId="0" fillId="0" borderId="0" xfId="1" applyNumberFormat="1" applyFont="1"/>
    <xf numFmtId="165" fontId="0" fillId="0" borderId="0" xfId="1" applyNumberFormat="1" applyFont="1" applyBorder="1"/>
    <xf numFmtId="0" fontId="0" fillId="0" borderId="1" xfId="0" applyBorder="1"/>
    <xf numFmtId="165" fontId="0" fillId="0" borderId="0" xfId="0" applyNumberFormat="1"/>
    <xf numFmtId="0" fontId="3" fillId="0" borderId="0" xfId="0" applyFont="1" applyAlignment="1"/>
    <xf numFmtId="0" fontId="0" fillId="0" borderId="0" xfId="0" applyAlignment="1">
      <alignment horizontal="center"/>
    </xf>
    <xf numFmtId="165" fontId="0" fillId="0" borderId="6" xfId="1" applyNumberFormat="1" applyFont="1" applyBorder="1"/>
    <xf numFmtId="164" fontId="0" fillId="0" borderId="0" xfId="0" applyNumberFormat="1"/>
    <xf numFmtId="0" fontId="0" fillId="2" borderId="7" xfId="0" applyFill="1" applyBorder="1" applyAlignment="1"/>
    <xf numFmtId="0" fontId="0" fillId="0" borderId="0" xfId="0" applyAlignment="1">
      <alignment horizontal="right"/>
    </xf>
    <xf numFmtId="0" fontId="2" fillId="3" borderId="7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2" fillId="3" borderId="7" xfId="0" applyFont="1" applyFill="1" applyBorder="1" applyAlignment="1">
      <alignment vertical="top" wrapText="1"/>
    </xf>
    <xf numFmtId="0" fontId="2" fillId="4" borderId="7" xfId="0" applyFont="1" applyFill="1" applyBorder="1" applyAlignment="1">
      <alignment wrapText="1"/>
    </xf>
    <xf numFmtId="0" fontId="0" fillId="0" borderId="0" xfId="0" applyFill="1" applyBorder="1"/>
    <xf numFmtId="0" fontId="8" fillId="0" borderId="0" xfId="0" applyFont="1"/>
    <xf numFmtId="0" fontId="0" fillId="0" borderId="0" xfId="0" applyBorder="1"/>
    <xf numFmtId="0" fontId="0" fillId="0" borderId="0" xfId="0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0" xfId="0" applyFill="1" applyBorder="1" applyAlignment="1">
      <alignment wrapText="1"/>
    </xf>
    <xf numFmtId="0" fontId="11" fillId="0" borderId="0" xfId="0" applyFont="1" applyBorder="1"/>
    <xf numFmtId="0" fontId="7" fillId="0" borderId="0" xfId="0" applyFont="1" applyBorder="1"/>
    <xf numFmtId="2" fontId="0" fillId="0" borderId="7" xfId="0" applyNumberFormat="1" applyBorder="1" applyAlignment="1">
      <alignment wrapText="1"/>
    </xf>
    <xf numFmtId="0" fontId="2" fillId="0" borderId="0" xfId="0" applyFont="1" applyBorder="1" applyAlignment="1">
      <alignment horizontal="center" vertical="center" textRotation="90"/>
    </xf>
    <xf numFmtId="0" fontId="0" fillId="0" borderId="8" xfId="0" applyBorder="1"/>
    <xf numFmtId="0" fontId="0" fillId="0" borderId="5" xfId="0" applyBorder="1"/>
    <xf numFmtId="0" fontId="0" fillId="0" borderId="2" xfId="0" applyBorder="1"/>
    <xf numFmtId="164" fontId="0" fillId="0" borderId="8" xfId="1" applyNumberFormat="1" applyFont="1" applyBorder="1" applyAlignment="1">
      <alignment wrapText="1"/>
    </xf>
    <xf numFmtId="164" fontId="0" fillId="0" borderId="0" xfId="1" applyNumberFormat="1" applyFont="1" applyBorder="1" applyAlignment="1">
      <alignment wrapText="1"/>
    </xf>
    <xf numFmtId="0" fontId="11" fillId="0" borderId="8" xfId="0" applyFont="1" applyBorder="1"/>
    <xf numFmtId="0" fontId="11" fillId="0" borderId="1" xfId="0" applyFont="1" applyBorder="1"/>
    <xf numFmtId="0" fontId="0" fillId="0" borderId="3" xfId="0" applyBorder="1"/>
    <xf numFmtId="0" fontId="2" fillId="0" borderId="0" xfId="0" applyFont="1" applyFill="1" applyBorder="1" applyAlignment="1">
      <alignment vertical="top" wrapText="1"/>
    </xf>
    <xf numFmtId="2" fontId="0" fillId="0" borderId="0" xfId="0" applyNumberFormat="1" applyFill="1" applyBorder="1"/>
    <xf numFmtId="0" fontId="0" fillId="0" borderId="13" xfId="0" applyBorder="1"/>
    <xf numFmtId="0" fontId="13" fillId="0" borderId="0" xfId="0" applyFont="1"/>
    <xf numFmtId="0" fontId="0" fillId="0" borderId="8" xfId="0" applyBorder="1" applyAlignment="1">
      <alignment wrapText="1"/>
    </xf>
    <xf numFmtId="0" fontId="17" fillId="0" borderId="0" xfId="0" applyFont="1"/>
    <xf numFmtId="0" fontId="0" fillId="0" borderId="8" xfId="0" applyFont="1" applyBorder="1"/>
    <xf numFmtId="2" fontId="0" fillId="0" borderId="0" xfId="0" applyNumberFormat="1" applyFont="1" applyBorder="1"/>
    <xf numFmtId="0" fontId="0" fillId="0" borderId="1" xfId="0" applyFont="1" applyBorder="1"/>
    <xf numFmtId="0" fontId="0" fillId="8" borderId="0" xfId="0" applyFill="1"/>
    <xf numFmtId="0" fontId="7" fillId="0" borderId="0" xfId="0" applyFont="1"/>
    <xf numFmtId="168" fontId="0" fillId="8" borderId="7" xfId="0" applyNumberFormat="1" applyFill="1" applyBorder="1"/>
    <xf numFmtId="0" fontId="0" fillId="0" borderId="7" xfId="0" applyBorder="1" applyAlignment="1">
      <alignment horizontal="center" wrapText="1"/>
    </xf>
    <xf numFmtId="0" fontId="0" fillId="0" borderId="0" xfId="0" applyAlignment="1">
      <alignment horizontal="left"/>
    </xf>
    <xf numFmtId="0" fontId="9" fillId="9" borderId="9" xfId="0" applyFont="1" applyFill="1" applyBorder="1" applyAlignment="1">
      <alignment horizontal="right"/>
    </xf>
    <xf numFmtId="2" fontId="9" fillId="9" borderId="14" xfId="0" applyNumberFormat="1" applyFont="1" applyFill="1" applyBorder="1"/>
    <xf numFmtId="167" fontId="0" fillId="0" borderId="6" xfId="1" applyNumberFormat="1" applyFont="1" applyBorder="1"/>
    <xf numFmtId="165" fontId="0" fillId="0" borderId="1" xfId="0" applyNumberFormat="1" applyBorder="1"/>
    <xf numFmtId="165" fontId="7" fillId="0" borderId="1" xfId="0" applyNumberFormat="1" applyFont="1" applyBorder="1" applyAlignment="1">
      <alignment horizontal="left"/>
    </xf>
    <xf numFmtId="1" fontId="0" fillId="0" borderId="0" xfId="0" applyNumberFormat="1"/>
    <xf numFmtId="2" fontId="0" fillId="0" borderId="0" xfId="0" applyNumberFormat="1" applyBorder="1"/>
    <xf numFmtId="2" fontId="2" fillId="5" borderId="11" xfId="0" applyNumberFormat="1" applyFont="1" applyFill="1" applyBorder="1"/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2" fontId="18" fillId="0" borderId="0" xfId="0" applyNumberFormat="1" applyFont="1"/>
    <xf numFmtId="169" fontId="18" fillId="0" borderId="0" xfId="0" applyNumberFormat="1" applyFont="1"/>
    <xf numFmtId="164" fontId="18" fillId="0" borderId="0" xfId="0" applyNumberFormat="1" applyFont="1"/>
    <xf numFmtId="165" fontId="18" fillId="0" borderId="0" xfId="1" applyNumberFormat="1" applyFont="1"/>
    <xf numFmtId="169" fontId="19" fillId="0" borderId="0" xfId="0" applyNumberFormat="1" applyFont="1"/>
    <xf numFmtId="0" fontId="20" fillId="0" borderId="0" xfId="0" applyFont="1"/>
    <xf numFmtId="0" fontId="21" fillId="0" borderId="0" xfId="0" applyFont="1"/>
    <xf numFmtId="0" fontId="21" fillId="0" borderId="1" xfId="0" applyFont="1" applyBorder="1"/>
    <xf numFmtId="0" fontId="14" fillId="0" borderId="0" xfId="0" applyFont="1"/>
    <xf numFmtId="10" fontId="0" fillId="0" borderId="0" xfId="2" applyNumberFormat="1" applyFont="1" applyFill="1" applyBorder="1"/>
    <xf numFmtId="0" fontId="0" fillId="0" borderId="0" xfId="0" applyBorder="1" applyAlignment="1">
      <alignment horizontal="center" wrapText="1"/>
    </xf>
    <xf numFmtId="12" fontId="0" fillId="8" borderId="0" xfId="1" applyNumberFormat="1" applyFont="1" applyFill="1" applyBorder="1" applyAlignment="1">
      <alignment horizontal="center" vertical="center"/>
    </xf>
    <xf numFmtId="166" fontId="0" fillId="0" borderId="0" xfId="0" applyNumberFormat="1" applyFill="1" applyBorder="1"/>
    <xf numFmtId="0" fontId="0" fillId="0" borderId="7" xfId="0" applyBorder="1" applyAlignment="1">
      <alignment horizontal="center" vertical="center" wrapText="1"/>
    </xf>
    <xf numFmtId="1" fontId="0" fillId="0" borderId="8" xfId="0" applyNumberFormat="1" applyFill="1" applyBorder="1"/>
    <xf numFmtId="0" fontId="4" fillId="0" borderId="0" xfId="0" applyFont="1"/>
    <xf numFmtId="0" fontId="22" fillId="0" borderId="0" xfId="0" applyFont="1"/>
    <xf numFmtId="170" fontId="4" fillId="0" borderId="0" xfId="0" applyNumberFormat="1" applyFont="1"/>
    <xf numFmtId="0" fontId="22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0" fillId="10" borderId="17" xfId="0" applyFont="1" applyFill="1" applyBorder="1"/>
    <xf numFmtId="0" fontId="0" fillId="10" borderId="18" xfId="0" applyFont="1" applyFill="1" applyBorder="1"/>
    <xf numFmtId="0" fontId="0" fillId="10" borderId="19" xfId="0" applyFont="1" applyFill="1" applyBorder="1"/>
    <xf numFmtId="0" fontId="0" fillId="0" borderId="0" xfId="0" applyFont="1"/>
    <xf numFmtId="0" fontId="0" fillId="10" borderId="20" xfId="0" applyFont="1" applyFill="1" applyBorder="1"/>
    <xf numFmtId="0" fontId="0" fillId="0" borderId="7" xfId="0" applyFont="1" applyBorder="1"/>
    <xf numFmtId="3" fontId="0" fillId="10" borderId="15" xfId="0" applyNumberFormat="1" applyFont="1" applyFill="1" applyBorder="1" applyAlignment="1" applyProtection="1">
      <alignment horizontal="center" vertical="center" wrapText="1"/>
      <protection locked="0"/>
    </xf>
    <xf numFmtId="0" fontId="0" fillId="10" borderId="21" xfId="0" applyFont="1" applyFill="1" applyBorder="1"/>
    <xf numFmtId="0" fontId="0" fillId="10" borderId="7" xfId="0" applyFont="1" applyFill="1" applyBorder="1" applyAlignment="1" applyProtection="1">
      <alignment horizontal="center"/>
      <protection locked="0"/>
    </xf>
    <xf numFmtId="0" fontId="0" fillId="10" borderId="22" xfId="0" applyFont="1" applyFill="1" applyBorder="1"/>
    <xf numFmtId="0" fontId="0" fillId="10" borderId="23" xfId="0" applyFont="1" applyFill="1" applyBorder="1"/>
    <xf numFmtId="0" fontId="0" fillId="10" borderId="23" xfId="0" applyFont="1" applyFill="1" applyBorder="1" applyAlignment="1">
      <alignment horizontal="center"/>
    </xf>
    <xf numFmtId="0" fontId="0" fillId="10" borderId="23" xfId="0" applyFont="1" applyFill="1" applyBorder="1" applyAlignment="1">
      <alignment horizontal="center" vertical="center" wrapText="1"/>
    </xf>
    <xf numFmtId="0" fontId="0" fillId="10" borderId="24" xfId="0" applyFont="1" applyFill="1" applyBorder="1"/>
    <xf numFmtId="0" fontId="0" fillId="0" borderId="0" xfId="0" applyFont="1" applyProtection="1"/>
    <xf numFmtId="0" fontId="24" fillId="0" borderId="0" xfId="0" applyFont="1" applyProtection="1"/>
    <xf numFmtId="0" fontId="2" fillId="6" borderId="15" xfId="0" applyFont="1" applyFill="1" applyBorder="1" applyAlignment="1" applyProtection="1">
      <alignment vertical="center" wrapText="1"/>
    </xf>
    <xf numFmtId="0" fontId="2" fillId="6" borderId="15" xfId="0" applyFont="1" applyFill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vertical="center" wrapText="1"/>
    </xf>
    <xf numFmtId="0" fontId="0" fillId="0" borderId="15" xfId="0" applyFont="1" applyBorder="1" applyAlignment="1" applyProtection="1">
      <alignment horizontal="center" vertical="center" wrapText="1"/>
    </xf>
    <xf numFmtId="0" fontId="0" fillId="0" borderId="15" xfId="0" applyFont="1" applyBorder="1" applyAlignment="1" applyProtection="1">
      <alignment vertical="center" wrapText="1"/>
    </xf>
    <xf numFmtId="3" fontId="0" fillId="0" borderId="15" xfId="0" applyNumberFormat="1" applyFont="1" applyBorder="1" applyAlignment="1" applyProtection="1">
      <alignment horizontal="center" vertical="center" wrapText="1"/>
    </xf>
    <xf numFmtId="0" fontId="0" fillId="0" borderId="15" xfId="0" applyFont="1" applyFill="1" applyBorder="1" applyAlignment="1" applyProtection="1">
      <alignment horizontal="center" vertical="center" wrapText="1"/>
    </xf>
    <xf numFmtId="170" fontId="0" fillId="0" borderId="15" xfId="0" applyNumberFormat="1" applyFont="1" applyBorder="1" applyAlignment="1" applyProtection="1">
      <alignment horizontal="center" vertical="center" wrapText="1"/>
    </xf>
    <xf numFmtId="0" fontId="0" fillId="0" borderId="15" xfId="0" applyFont="1" applyFill="1" applyBorder="1" applyAlignment="1" applyProtection="1">
      <alignment vertical="center" wrapText="1"/>
    </xf>
    <xf numFmtId="3" fontId="0" fillId="0" borderId="15" xfId="0" applyNumberFormat="1" applyFont="1" applyFill="1" applyBorder="1" applyAlignment="1" applyProtection="1">
      <alignment horizontal="center" vertical="center" wrapText="1"/>
    </xf>
    <xf numFmtId="170" fontId="0" fillId="0" borderId="15" xfId="0" applyNumberFormat="1" applyFont="1" applyFill="1" applyBorder="1" applyAlignment="1" applyProtection="1">
      <alignment horizontal="center" vertical="center" wrapText="1"/>
    </xf>
    <xf numFmtId="0" fontId="0" fillId="0" borderId="16" xfId="0" applyFont="1" applyBorder="1" applyAlignment="1" applyProtection="1">
      <alignment vertical="center" wrapText="1"/>
    </xf>
    <xf numFmtId="0" fontId="0" fillId="0" borderId="16" xfId="0" applyFont="1" applyBorder="1" applyAlignment="1" applyProtection="1">
      <alignment horizontal="center" vertical="center" wrapText="1"/>
    </xf>
    <xf numFmtId="0" fontId="0" fillId="0" borderId="16" xfId="0" applyFont="1" applyFill="1" applyBorder="1" applyAlignment="1" applyProtection="1">
      <alignment horizontal="center" vertical="center" wrapText="1"/>
    </xf>
    <xf numFmtId="170" fontId="0" fillId="0" borderId="16" xfId="0" applyNumberFormat="1" applyFont="1" applyBorder="1" applyAlignment="1" applyProtection="1">
      <alignment horizontal="center" vertical="center" wrapText="1"/>
    </xf>
    <xf numFmtId="10" fontId="0" fillId="0" borderId="15" xfId="0" applyNumberFormat="1" applyFont="1" applyBorder="1" applyAlignment="1" applyProtection="1">
      <alignment horizontal="center" vertical="center" wrapText="1"/>
    </xf>
    <xf numFmtId="170" fontId="24" fillId="0" borderId="15" xfId="0" applyNumberFormat="1" applyFont="1" applyBorder="1" applyAlignment="1" applyProtection="1">
      <alignment horizontal="center" vertical="center" wrapText="1"/>
    </xf>
    <xf numFmtId="170" fontId="0" fillId="0" borderId="0" xfId="0" applyNumberFormat="1" applyFont="1" applyProtection="1"/>
    <xf numFmtId="0" fontId="25" fillId="11" borderId="0" xfId="0" applyFont="1" applyFill="1" applyProtection="1"/>
    <xf numFmtId="170" fontId="23" fillId="11" borderId="0" xfId="0" applyNumberFormat="1" applyFont="1" applyFill="1" applyAlignment="1" applyProtection="1">
      <alignment horizontal="center"/>
    </xf>
    <xf numFmtId="0" fontId="0" fillId="12" borderId="15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vertical="center" wrapText="1"/>
    </xf>
    <xf numFmtId="0" fontId="0" fillId="12" borderId="15" xfId="0" applyFont="1" applyFill="1" applyBorder="1" applyAlignment="1" applyProtection="1">
      <alignment vertical="center" wrapText="1"/>
    </xf>
    <xf numFmtId="170" fontId="0" fillId="12" borderId="15" xfId="0" applyNumberFormat="1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 wrapText="1"/>
    </xf>
    <xf numFmtId="10" fontId="0" fillId="12" borderId="15" xfId="0" applyNumberFormat="1" applyFont="1" applyFill="1" applyBorder="1" applyAlignment="1" applyProtection="1">
      <alignment horizontal="center" vertical="center" wrapText="1"/>
    </xf>
    <xf numFmtId="0" fontId="2" fillId="12" borderId="15" xfId="0" applyFont="1" applyFill="1" applyBorder="1" applyAlignment="1" applyProtection="1">
      <alignment vertical="center" wrapText="1"/>
    </xf>
    <xf numFmtId="3" fontId="0" fillId="12" borderId="15" xfId="0" applyNumberFormat="1" applyFont="1" applyFill="1" applyBorder="1" applyAlignment="1" applyProtection="1">
      <alignment horizontal="center" vertical="center" wrapText="1"/>
    </xf>
    <xf numFmtId="0" fontId="26" fillId="0" borderId="0" xfId="0" applyFont="1"/>
    <xf numFmtId="0" fontId="2" fillId="7" borderId="10" xfId="0" applyFont="1" applyFill="1" applyBorder="1" applyAlignment="1">
      <alignment horizontal="center" vertical="center" textRotation="90" wrapText="1"/>
    </xf>
    <xf numFmtId="0" fontId="2" fillId="7" borderId="5" xfId="0" applyFont="1" applyFill="1" applyBorder="1" applyAlignment="1">
      <alignment horizontal="center" vertical="center" textRotation="90" wrapText="1"/>
    </xf>
    <xf numFmtId="0" fontId="2" fillId="7" borderId="12" xfId="0" applyFont="1" applyFill="1" applyBorder="1" applyAlignment="1">
      <alignment horizontal="center" vertical="center" textRotation="90" wrapText="1"/>
    </xf>
    <xf numFmtId="0" fontId="2" fillId="7" borderId="2" xfId="0" applyFont="1" applyFill="1" applyBorder="1" applyAlignment="1">
      <alignment horizontal="center" vertical="center" textRotation="90" wrapText="1"/>
    </xf>
    <xf numFmtId="0" fontId="2" fillId="7" borderId="4" xfId="0" applyFont="1" applyFill="1" applyBorder="1" applyAlignment="1">
      <alignment horizontal="center" vertical="center" textRotation="90" wrapText="1"/>
    </xf>
    <xf numFmtId="0" fontId="2" fillId="7" borderId="3" xfId="0" applyFont="1" applyFill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12" borderId="0" xfId="0" applyFont="1" applyFill="1" applyAlignment="1">
      <alignment horizont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9" defaultPivotStyle="PivotStyleLight16"/>
  <colors>
    <mruColors>
      <color rgb="FF0AA63A"/>
      <color rgb="FFFFFF99"/>
      <color rgb="FFFF6699"/>
      <color rgb="FF33CC33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171450</xdr:colOff>
      <xdr:row>4</xdr:row>
      <xdr:rowOff>10587</xdr:rowOff>
    </xdr:from>
    <xdr:to>
      <xdr:col>7</xdr:col>
      <xdr:colOff>222250</xdr:colOff>
      <xdr:row>8</xdr:row>
      <xdr:rowOff>19051</xdr:rowOff>
    </xdr:to>
    <xdr:sp macro="" textlink="">
      <xdr:nvSpPr>
        <xdr:cNvPr id="2" name="Flèche : bas 1">
          <a:extLst>
            <a:ext uri="{FF2B5EF4-FFF2-40B4-BE49-F238E27FC236}">
              <a16:creationId xmlns:a16="http://schemas.microsoft.com/office/drawing/2014/main" id="{E5E882CA-ACB3-44FB-85CC-3E79CA14847F}"/>
            </a:ext>
          </a:extLst>
        </xdr:cNvPr>
        <xdr:cNvSpPr/>
      </xdr:nvSpPr>
      <xdr:spPr>
        <a:xfrm rot="5400000">
          <a:off x="5399618" y="719669"/>
          <a:ext cx="802214" cy="1479550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8</xdr:col>
      <xdr:colOff>0</xdr:colOff>
      <xdr:row>3</xdr:row>
      <xdr:rowOff>0</xdr:rowOff>
    </xdr:from>
    <xdr:to>
      <xdr:col>9</xdr:col>
      <xdr:colOff>857249</xdr:colOff>
      <xdr:row>9</xdr:row>
      <xdr:rowOff>23812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9C9DF7DE-BDA4-4040-830B-F82FF6CA43B7}"/>
            </a:ext>
          </a:extLst>
        </xdr:cNvPr>
        <xdr:cNvSpPr txBox="1"/>
      </xdr:nvSpPr>
      <xdr:spPr>
        <a:xfrm>
          <a:off x="7179469" y="845344"/>
          <a:ext cx="1559718" cy="12263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H" sz="1800"/>
            <a:t>COMMUNE</a:t>
          </a:r>
          <a:r>
            <a:rPr lang="fr-CH" sz="1800" baseline="0"/>
            <a:t> DE CHATONNAYE</a:t>
          </a:r>
          <a:endParaRPr lang="fr-CH" sz="18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1:S62"/>
  <sheetViews>
    <sheetView zoomScale="85" zoomScaleNormal="85" workbookViewId="0">
      <selection activeCell="D18" sqref="D18"/>
    </sheetView>
  </sheetViews>
  <sheetFormatPr baseColWidth="10" defaultRowHeight="15" x14ac:dyDescent="0.25"/>
  <cols>
    <col min="1" max="1" width="2.85546875" customWidth="1"/>
    <col min="2" max="2" width="0.85546875" customWidth="1"/>
    <col min="3" max="3" width="1.7109375" customWidth="1"/>
    <col min="4" max="4" width="38.140625" customWidth="1"/>
    <col min="6" max="7" width="9.42578125" customWidth="1"/>
    <col min="8" max="8" width="38.140625" customWidth="1"/>
    <col min="10" max="10" width="1.7109375" customWidth="1"/>
    <col min="11" max="11" width="0.85546875" customWidth="1"/>
    <col min="12" max="12" width="15.7109375" customWidth="1"/>
    <col min="14" max="14" width="16.140625" customWidth="1"/>
  </cols>
  <sheetData>
    <row r="1" spans="4:14" x14ac:dyDescent="0.25">
      <c r="D1" s="5" t="s">
        <v>20</v>
      </c>
      <c r="H1" s="5"/>
    </row>
    <row r="2" spans="4:14" x14ac:dyDescent="0.25">
      <c r="D2" s="9" t="s">
        <v>21</v>
      </c>
      <c r="H2" s="9" t="s">
        <v>22</v>
      </c>
    </row>
    <row r="4" spans="4:14" ht="45" x14ac:dyDescent="0.25">
      <c r="D4" s="11" t="s">
        <v>4</v>
      </c>
      <c r="E4" s="71" t="s">
        <v>68</v>
      </c>
      <c r="F4" s="71" t="s">
        <v>9</v>
      </c>
      <c r="G4" s="18"/>
      <c r="H4" s="13" t="s">
        <v>2</v>
      </c>
    </row>
    <row r="5" spans="4:14" x14ac:dyDescent="0.25">
      <c r="D5" t="s">
        <v>71</v>
      </c>
      <c r="F5" s="43">
        <v>2.5</v>
      </c>
      <c r="G5" s="1"/>
      <c r="L5" t="s">
        <v>50</v>
      </c>
    </row>
    <row r="6" spans="4:14" ht="15.75" thickBot="1" x14ac:dyDescent="0.3">
      <c r="D6" s="10" t="s">
        <v>33</v>
      </c>
      <c r="E6" s="42"/>
      <c r="G6" s="1"/>
      <c r="I6" s="7" t="e">
        <f>#REF!</f>
        <v>#REF!</v>
      </c>
      <c r="L6" t="s">
        <v>51</v>
      </c>
      <c r="M6" s="42">
        <v>4</v>
      </c>
    </row>
    <row r="7" spans="4:14" ht="15.75" thickBot="1" x14ac:dyDescent="0.3">
      <c r="D7" s="10" t="s">
        <v>34</v>
      </c>
      <c r="F7" s="49">
        <f>F5*E6</f>
        <v>0</v>
      </c>
      <c r="G7" s="1"/>
      <c r="L7" t="s">
        <v>52</v>
      </c>
      <c r="M7" s="42">
        <v>10</v>
      </c>
    </row>
    <row r="8" spans="4:14" x14ac:dyDescent="0.25">
      <c r="D8" t="s">
        <v>35</v>
      </c>
      <c r="F8" s="43">
        <v>4</v>
      </c>
      <c r="G8" s="1"/>
      <c r="H8" s="11" t="s">
        <v>3</v>
      </c>
      <c r="L8" t="s">
        <v>53</v>
      </c>
    </row>
    <row r="9" spans="4:14" ht="15.75" thickBot="1" x14ac:dyDescent="0.3">
      <c r="D9" s="10" t="s">
        <v>33</v>
      </c>
      <c r="E9" s="42"/>
      <c r="G9" s="1"/>
      <c r="I9" s="7" t="e">
        <f>#REF!</f>
        <v>#REF!</v>
      </c>
    </row>
    <row r="10" spans="4:14" ht="15.75" thickBot="1" x14ac:dyDescent="0.3">
      <c r="D10" s="10" t="s">
        <v>34</v>
      </c>
      <c r="F10" s="7">
        <f>F8*E9</f>
        <v>0</v>
      </c>
      <c r="G10" s="1"/>
      <c r="I10" s="2"/>
      <c r="L10" s="38" t="s">
        <v>26</v>
      </c>
      <c r="M10" s="38">
        <f>E6</f>
        <v>0</v>
      </c>
      <c r="N10" s="38" t="s">
        <v>31</v>
      </c>
    </row>
    <row r="11" spans="4:14" x14ac:dyDescent="0.25">
      <c r="D11" t="s">
        <v>32</v>
      </c>
      <c r="F11" s="43">
        <v>6.3</v>
      </c>
      <c r="G11" s="1"/>
      <c r="I11" s="2"/>
      <c r="L11" s="38" t="s">
        <v>27</v>
      </c>
      <c r="M11" s="38">
        <f>E9</f>
        <v>0</v>
      </c>
      <c r="N11" s="38" t="s">
        <v>31</v>
      </c>
    </row>
    <row r="12" spans="4:14" x14ac:dyDescent="0.25">
      <c r="D12" s="10" t="s">
        <v>33</v>
      </c>
      <c r="E12" s="42"/>
      <c r="G12" s="1"/>
      <c r="I12" s="2"/>
      <c r="L12" s="63" t="s">
        <v>28</v>
      </c>
      <c r="M12" s="63">
        <f>E12</f>
        <v>0</v>
      </c>
      <c r="N12" s="63" t="s">
        <v>31</v>
      </c>
    </row>
    <row r="13" spans="4:14" ht="15.75" thickBot="1" x14ac:dyDescent="0.3">
      <c r="D13" s="10" t="s">
        <v>34</v>
      </c>
      <c r="F13" s="49">
        <f>F11*E12</f>
        <v>0</v>
      </c>
      <c r="G13" s="1"/>
      <c r="I13" s="2"/>
      <c r="L13" s="63" t="s">
        <v>29</v>
      </c>
      <c r="M13" s="63">
        <f>E15</f>
        <v>0</v>
      </c>
      <c r="N13" s="63" t="s">
        <v>31</v>
      </c>
    </row>
    <row r="14" spans="4:14" x14ac:dyDescent="0.25">
      <c r="D14" t="s">
        <v>24</v>
      </c>
      <c r="F14" s="43">
        <v>10</v>
      </c>
      <c r="G14" s="1"/>
      <c r="I14" s="2"/>
      <c r="L14" s="64" t="s">
        <v>30</v>
      </c>
      <c r="M14" s="65">
        <f>E18</f>
        <v>0</v>
      </c>
      <c r="N14" s="64" t="s">
        <v>31</v>
      </c>
    </row>
    <row r="15" spans="4:14" x14ac:dyDescent="0.25">
      <c r="D15" s="10" t="s">
        <v>33</v>
      </c>
      <c r="E15" s="42"/>
      <c r="G15" s="1"/>
      <c r="I15" s="2"/>
      <c r="L15" s="66"/>
      <c r="M15" s="66">
        <f>SUM(M10:M14)</f>
        <v>0</v>
      </c>
      <c r="N15" s="66" t="s">
        <v>31</v>
      </c>
    </row>
    <row r="16" spans="4:14" ht="15.75" thickBot="1" x14ac:dyDescent="0.3">
      <c r="D16" s="10" t="s">
        <v>34</v>
      </c>
      <c r="F16" s="7">
        <f>F14*E15</f>
        <v>0</v>
      </c>
      <c r="G16" s="1"/>
      <c r="I16" s="2"/>
    </row>
    <row r="17" spans="4:17" x14ac:dyDescent="0.25">
      <c r="D17" t="s">
        <v>25</v>
      </c>
      <c r="F17" s="43">
        <v>16</v>
      </c>
      <c r="G17" s="1"/>
      <c r="I17" s="2"/>
      <c r="L17" s="55"/>
      <c r="M17" s="55" t="s">
        <v>40</v>
      </c>
      <c r="N17" s="55"/>
      <c r="O17" s="55"/>
      <c r="P17" s="55"/>
      <c r="Q17" s="55"/>
    </row>
    <row r="18" spans="4:17" x14ac:dyDescent="0.25">
      <c r="D18" s="10" t="s">
        <v>33</v>
      </c>
      <c r="E18" s="42"/>
      <c r="G18" s="1"/>
      <c r="I18" s="2"/>
      <c r="L18" s="55" t="s">
        <v>41</v>
      </c>
      <c r="M18" s="55">
        <v>2.5</v>
      </c>
      <c r="N18" s="55"/>
      <c r="O18" s="55">
        <v>2.5</v>
      </c>
      <c r="P18" s="55">
        <v>2.5</v>
      </c>
      <c r="Q18" s="55">
        <v>2.5</v>
      </c>
    </row>
    <row r="19" spans="4:17" ht="15.75" thickBot="1" x14ac:dyDescent="0.3">
      <c r="D19" s="10" t="s">
        <v>34</v>
      </c>
      <c r="E19" s="35"/>
      <c r="F19" s="7">
        <f>F17*E18</f>
        <v>0</v>
      </c>
      <c r="G19" s="1"/>
      <c r="L19" s="55" t="s">
        <v>42</v>
      </c>
      <c r="M19" s="55">
        <v>4</v>
      </c>
      <c r="N19" s="55">
        <v>4</v>
      </c>
      <c r="O19" s="55">
        <v>4</v>
      </c>
      <c r="P19" s="55">
        <v>4</v>
      </c>
      <c r="Q19" s="55">
        <v>4</v>
      </c>
    </row>
    <row r="20" spans="4:17" ht="15.75" thickBot="1" x14ac:dyDescent="0.3">
      <c r="D20" s="10" t="s">
        <v>1</v>
      </c>
      <c r="E20" s="35">
        <f>SUM(E5:E19)</f>
        <v>0</v>
      </c>
      <c r="F20" s="49">
        <f>SUM(F7+F10+F13+F16+F19)</f>
        <v>0</v>
      </c>
      <c r="G20" s="2"/>
      <c r="H20" s="33"/>
      <c r="I20" s="15"/>
      <c r="L20" s="55" t="s">
        <v>43</v>
      </c>
      <c r="M20" s="55">
        <v>6.3</v>
      </c>
      <c r="N20" s="55">
        <v>6.3</v>
      </c>
      <c r="O20" s="55">
        <v>6.3</v>
      </c>
      <c r="P20" s="55">
        <v>6.3</v>
      </c>
      <c r="Q20" s="55">
        <v>6.5</v>
      </c>
    </row>
    <row r="21" spans="4:17" x14ac:dyDescent="0.25">
      <c r="H21" s="15"/>
      <c r="I21" s="34"/>
      <c r="L21" s="55" t="s">
        <v>44</v>
      </c>
      <c r="M21" s="55">
        <v>10</v>
      </c>
      <c r="N21" s="55">
        <v>10</v>
      </c>
      <c r="O21" s="55">
        <v>10</v>
      </c>
      <c r="P21" s="55">
        <v>10</v>
      </c>
      <c r="Q21" s="55">
        <v>10</v>
      </c>
    </row>
    <row r="22" spans="4:17" ht="30" x14ac:dyDescent="0.25">
      <c r="D22" s="11" t="s">
        <v>18</v>
      </c>
      <c r="H22" s="15"/>
      <c r="I22" s="34"/>
      <c r="L22" s="55" t="s">
        <v>45</v>
      </c>
      <c r="M22" s="55">
        <v>16</v>
      </c>
      <c r="N22" s="55">
        <v>16</v>
      </c>
      <c r="O22" s="55">
        <v>16</v>
      </c>
      <c r="P22" s="55">
        <v>16</v>
      </c>
      <c r="Q22" s="55">
        <v>16</v>
      </c>
    </row>
    <row r="23" spans="4:17" x14ac:dyDescent="0.25">
      <c r="D23" s="17" t="s">
        <v>8</v>
      </c>
      <c r="E23" s="2" t="e">
        <f>#REF!</f>
        <v>#REF!</v>
      </c>
      <c r="F23" s="36"/>
      <c r="H23" s="15"/>
      <c r="I23" s="34"/>
      <c r="L23" s="55" t="s">
        <v>46</v>
      </c>
      <c r="M23" s="55"/>
      <c r="N23" s="55">
        <v>25</v>
      </c>
      <c r="O23" s="55">
        <v>25</v>
      </c>
      <c r="P23" s="55"/>
      <c r="Q23" s="55">
        <v>25</v>
      </c>
    </row>
    <row r="24" spans="4:17" x14ac:dyDescent="0.25">
      <c r="H24" s="20"/>
      <c r="I24" s="15"/>
      <c r="L24" s="55"/>
      <c r="M24" s="55" t="s">
        <v>36</v>
      </c>
      <c r="N24" s="55" t="s">
        <v>37</v>
      </c>
      <c r="O24" s="55" t="s">
        <v>38</v>
      </c>
      <c r="P24" s="55" t="s">
        <v>39</v>
      </c>
      <c r="Q24" s="55" t="s">
        <v>47</v>
      </c>
    </row>
    <row r="25" spans="4:17" ht="30" x14ac:dyDescent="0.25">
      <c r="D25" s="13" t="s">
        <v>62</v>
      </c>
      <c r="E25" s="69">
        <v>0.8</v>
      </c>
      <c r="F25" s="68"/>
      <c r="H25" s="33"/>
      <c r="I25" s="15"/>
    </row>
    <row r="26" spans="4:17" x14ac:dyDescent="0.25">
      <c r="D26" t="s">
        <v>60</v>
      </c>
      <c r="E26" s="70">
        <v>1</v>
      </c>
      <c r="F26" s="4"/>
      <c r="H26" s="15"/>
      <c r="I26" s="34"/>
    </row>
    <row r="27" spans="4:17" x14ac:dyDescent="0.25">
      <c r="D27" t="s">
        <v>61</v>
      </c>
      <c r="E27" s="70">
        <f>E26*E25</f>
        <v>0.8</v>
      </c>
      <c r="F27" s="4"/>
      <c r="G27" s="4"/>
      <c r="H27" s="15"/>
      <c r="I27" s="34"/>
    </row>
    <row r="28" spans="4:17" x14ac:dyDescent="0.25">
      <c r="D28" t="s">
        <v>48</v>
      </c>
      <c r="E28" s="70">
        <f>E27*E25</f>
        <v>0.64000000000000012</v>
      </c>
      <c r="F28" s="4"/>
      <c r="G28" s="4"/>
      <c r="H28" s="15" t="s">
        <v>69</v>
      </c>
      <c r="I28" s="34"/>
    </row>
    <row r="29" spans="4:17" x14ac:dyDescent="0.25">
      <c r="F29" s="4"/>
      <c r="G29" s="4"/>
    </row>
    <row r="30" spans="4:17" ht="45" x14ac:dyDescent="0.25">
      <c r="D30" s="13" t="s">
        <v>63</v>
      </c>
      <c r="E30" s="45" t="s">
        <v>9</v>
      </c>
      <c r="F30" s="45" t="s">
        <v>64</v>
      </c>
      <c r="G30" s="45" t="s">
        <v>65</v>
      </c>
      <c r="H30" s="33"/>
      <c r="I30" s="15"/>
    </row>
    <row r="31" spans="4:17" x14ac:dyDescent="0.25">
      <c r="D31" t="s">
        <v>60</v>
      </c>
      <c r="E31" s="4">
        <f>F7+F10</f>
        <v>0</v>
      </c>
      <c r="F31" s="4"/>
      <c r="H31" s="15"/>
      <c r="I31" s="34"/>
    </row>
    <row r="32" spans="4:17" x14ac:dyDescent="0.25">
      <c r="D32" t="s">
        <v>61</v>
      </c>
      <c r="E32" s="4">
        <f>F13+F16</f>
        <v>0</v>
      </c>
      <c r="F32" s="4">
        <f>E12*(F11-M6)+E15*(F14-M6)</f>
        <v>0</v>
      </c>
      <c r="G32" s="4"/>
      <c r="H32" s="15"/>
      <c r="I32" s="34"/>
    </row>
    <row r="33" spans="1:19" x14ac:dyDescent="0.25">
      <c r="D33" t="s">
        <v>48</v>
      </c>
      <c r="E33" s="50">
        <f>F19</f>
        <v>0</v>
      </c>
      <c r="F33" s="50">
        <f>E18*(F17-M6)</f>
        <v>0</v>
      </c>
      <c r="G33" s="51">
        <f>E18*(F17-M7)</f>
        <v>0</v>
      </c>
      <c r="H33" s="15"/>
      <c r="I33" s="34"/>
    </row>
    <row r="34" spans="1:19" x14ac:dyDescent="0.25">
      <c r="D34" t="s">
        <v>0</v>
      </c>
      <c r="E34" s="4">
        <f>SUM(E31:E33)</f>
        <v>0</v>
      </c>
      <c r="F34" s="4">
        <f t="shared" ref="F34:G34" si="0">SUM(F31:F33)</f>
        <v>0</v>
      </c>
      <c r="G34" s="4">
        <f t="shared" si="0"/>
        <v>0</v>
      </c>
      <c r="H34" s="15"/>
      <c r="I34" s="34"/>
    </row>
    <row r="35" spans="1:19" x14ac:dyDescent="0.25">
      <c r="F35" s="4"/>
      <c r="G35" s="4"/>
    </row>
    <row r="36" spans="1:19" ht="30" x14ac:dyDescent="0.25">
      <c r="D36" s="13" t="s">
        <v>67</v>
      </c>
      <c r="E36" s="12"/>
      <c r="F36" s="4"/>
      <c r="G36" s="4"/>
      <c r="L36" s="55" t="s">
        <v>54</v>
      </c>
      <c r="M36" s="55"/>
      <c r="N36" s="55"/>
      <c r="O36" s="55"/>
      <c r="P36" s="55"/>
      <c r="Q36" s="55"/>
      <c r="R36" s="55"/>
      <c r="S36" s="55"/>
    </row>
    <row r="37" spans="1:19" x14ac:dyDescent="0.25">
      <c r="D37" t="s">
        <v>49</v>
      </c>
      <c r="E37" s="67" t="e">
        <f>((E6+E9)/E20)</f>
        <v>#DIV/0!</v>
      </c>
      <c r="L37" s="55"/>
      <c r="M37" s="56" t="s">
        <v>55</v>
      </c>
      <c r="N37" s="56" t="s">
        <v>59</v>
      </c>
      <c r="O37" s="56" t="s">
        <v>56</v>
      </c>
      <c r="P37" s="56" t="s">
        <v>58</v>
      </c>
      <c r="Q37" s="55"/>
      <c r="R37" s="56" t="s">
        <v>57</v>
      </c>
      <c r="S37" s="55"/>
    </row>
    <row r="38" spans="1:19" x14ac:dyDescent="0.25">
      <c r="D38" t="s">
        <v>61</v>
      </c>
      <c r="E38" s="67" t="e">
        <f>(E12+E15)/(E20)</f>
        <v>#DIV/0!</v>
      </c>
      <c r="L38" s="55" t="s">
        <v>51</v>
      </c>
      <c r="M38" s="57" t="s">
        <v>41</v>
      </c>
      <c r="N38" s="57">
        <f>E6</f>
        <v>0</v>
      </c>
      <c r="O38" s="57">
        <f>F5</f>
        <v>2.5</v>
      </c>
      <c r="P38" s="58" t="e">
        <f>O38*E42</f>
        <v>#REF!</v>
      </c>
      <c r="Q38" s="55"/>
      <c r="R38" s="59" t="e">
        <f t="shared" ref="R38:R44" si="1">P38*N38</f>
        <v>#REF!</v>
      </c>
      <c r="S38" s="55"/>
    </row>
    <row r="39" spans="1:19" x14ac:dyDescent="0.25">
      <c r="D39" t="s">
        <v>48</v>
      </c>
      <c r="E39" s="67" t="e">
        <f>E18/(E20)</f>
        <v>#DIV/0!</v>
      </c>
      <c r="L39" s="55"/>
      <c r="M39" s="55" t="s">
        <v>42</v>
      </c>
      <c r="N39" s="57">
        <f>E9</f>
        <v>0</v>
      </c>
      <c r="O39" s="57">
        <f>F8</f>
        <v>4</v>
      </c>
      <c r="P39" s="58" t="e">
        <f>O39*E42</f>
        <v>#REF!</v>
      </c>
      <c r="Q39" s="58" t="e">
        <f>P39-P38</f>
        <v>#REF!</v>
      </c>
      <c r="R39" s="59" t="e">
        <f t="shared" si="1"/>
        <v>#REF!</v>
      </c>
      <c r="S39" s="60" t="e">
        <f>R38+R39</f>
        <v>#REF!</v>
      </c>
    </row>
    <row r="40" spans="1:19" x14ac:dyDescent="0.25">
      <c r="L40" s="55"/>
      <c r="M40" s="55"/>
      <c r="N40" s="55"/>
      <c r="O40" s="55"/>
      <c r="P40" s="58"/>
      <c r="Q40" s="55"/>
      <c r="R40" s="59">
        <f t="shared" si="1"/>
        <v>0</v>
      </c>
      <c r="S40" s="55"/>
    </row>
    <row r="41" spans="1:19" x14ac:dyDescent="0.25">
      <c r="D41" s="14" t="s">
        <v>12</v>
      </c>
      <c r="E41" s="19"/>
      <c r="H41" s="14" t="s">
        <v>5</v>
      </c>
      <c r="I41" s="23" t="e">
        <f>MROUND(I6/I9,0.05)</f>
        <v>#REF!</v>
      </c>
      <c r="L41" s="55" t="s">
        <v>52</v>
      </c>
      <c r="M41" s="55" t="s">
        <v>43</v>
      </c>
      <c r="N41" s="57">
        <f>E12</f>
        <v>0</v>
      </c>
      <c r="O41" s="57">
        <f>F11</f>
        <v>6.3</v>
      </c>
      <c r="P41" s="58" t="e">
        <f>O41*E42+(O41-M6)*E43</f>
        <v>#REF!</v>
      </c>
      <c r="Q41" s="58" t="e">
        <f>P41-P39</f>
        <v>#REF!</v>
      </c>
      <c r="R41" s="59" t="e">
        <f t="shared" si="1"/>
        <v>#REF!</v>
      </c>
      <c r="S41" s="55"/>
    </row>
    <row r="42" spans="1:19" x14ac:dyDescent="0.25">
      <c r="D42" s="19" t="s">
        <v>10</v>
      </c>
      <c r="E42" s="29" t="e">
        <f>MROUND((E23)/((E34*E26)+(F34*E27)+(G34*E28)),0.05)</f>
        <v>#REF!</v>
      </c>
      <c r="F42" s="52"/>
      <c r="H42" s="37"/>
      <c r="I42" s="28"/>
      <c r="L42" s="55"/>
      <c r="M42" s="55" t="s">
        <v>44</v>
      </c>
      <c r="N42" s="57">
        <f>E15</f>
        <v>0</v>
      </c>
      <c r="O42" s="57">
        <f>F14</f>
        <v>10</v>
      </c>
      <c r="P42" s="58" t="e">
        <f>O42*E42+(O42-M6)*E43</f>
        <v>#REF!</v>
      </c>
      <c r="Q42" s="58" t="e">
        <f>P42-P41</f>
        <v>#REF!</v>
      </c>
      <c r="R42" s="59" t="e">
        <f t="shared" si="1"/>
        <v>#REF!</v>
      </c>
      <c r="S42" s="60" t="e">
        <f>R41+R42</f>
        <v>#REF!</v>
      </c>
    </row>
    <row r="43" spans="1:19" x14ac:dyDescent="0.25">
      <c r="D43" s="19" t="s">
        <v>13</v>
      </c>
      <c r="E43" s="29" t="e">
        <f>MROUND(E42*E27,0.05)</f>
        <v>#REF!</v>
      </c>
      <c r="F43" s="52"/>
      <c r="H43" s="19"/>
      <c r="I43" s="29"/>
      <c r="L43" s="55"/>
      <c r="M43" s="55"/>
      <c r="N43" s="57"/>
      <c r="O43" s="57"/>
      <c r="P43" s="58"/>
      <c r="Q43" s="55"/>
      <c r="R43" s="59">
        <f t="shared" si="1"/>
        <v>0</v>
      </c>
      <c r="S43" s="55"/>
    </row>
    <row r="44" spans="1:19" x14ac:dyDescent="0.25">
      <c r="D44" s="19" t="s">
        <v>14</v>
      </c>
      <c r="E44" s="29" t="e">
        <f>MROUND(E42*E28,0.05)</f>
        <v>#REF!</v>
      </c>
      <c r="F44" s="52"/>
      <c r="H44" s="19"/>
      <c r="I44" s="29"/>
      <c r="L44" s="55" t="s">
        <v>53</v>
      </c>
      <c r="M44" s="55" t="s">
        <v>45</v>
      </c>
      <c r="N44" s="57">
        <f>E18</f>
        <v>0</v>
      </c>
      <c r="O44" s="57">
        <f>F17</f>
        <v>16</v>
      </c>
      <c r="P44" s="58" t="e">
        <f>O44*E42+(O44-M6)*E43+(O44-M7)*E44</f>
        <v>#REF!</v>
      </c>
      <c r="Q44" s="58" t="e">
        <f>P44-P42</f>
        <v>#REF!</v>
      </c>
      <c r="R44" s="59" t="e">
        <f t="shared" si="1"/>
        <v>#REF!</v>
      </c>
      <c r="S44" s="59" t="e">
        <f>R44</f>
        <v>#REF!</v>
      </c>
    </row>
    <row r="45" spans="1:19" x14ac:dyDescent="0.25">
      <c r="L45" s="55"/>
      <c r="M45" s="61"/>
      <c r="N45" s="55"/>
      <c r="O45" s="55"/>
      <c r="P45" s="55"/>
      <c r="Q45" s="55"/>
      <c r="R45" s="59"/>
      <c r="S45" s="55"/>
    </row>
    <row r="46" spans="1:19" x14ac:dyDescent="0.25">
      <c r="A46" s="124" t="s">
        <v>19</v>
      </c>
      <c r="B46" s="125"/>
      <c r="C46" s="25"/>
      <c r="D46" s="25"/>
      <c r="E46" s="25"/>
      <c r="F46" s="39"/>
      <c r="G46" s="30">
        <f>IF(E48&lt;=200,I42*E48,0)</f>
        <v>0</v>
      </c>
      <c r="H46" s="25"/>
      <c r="I46" s="26"/>
      <c r="L46" s="55"/>
      <c r="M46" s="61"/>
      <c r="N46" s="55"/>
      <c r="O46" s="55"/>
      <c r="P46" s="55"/>
      <c r="Q46" s="55"/>
      <c r="R46" s="62" t="e">
        <f>SUM(R38:R44)</f>
        <v>#REF!</v>
      </c>
      <c r="S46" s="55"/>
    </row>
    <row r="47" spans="1:19" ht="15.75" thickBot="1" x14ac:dyDescent="0.3">
      <c r="A47" s="126"/>
      <c r="B47" s="127"/>
      <c r="C47" s="17"/>
      <c r="D47" s="17" t="s">
        <v>11</v>
      </c>
      <c r="E47" s="44">
        <v>4</v>
      </c>
      <c r="F47" s="40" t="e">
        <f>IF(E47&lt;=M6,E47*E42,0)</f>
        <v>#REF!</v>
      </c>
      <c r="G47" s="21">
        <f>IF(E48&gt;200,IF(E48&lt;=2000,200*I42+(E48-200)*I43,0),0)</f>
        <v>0</v>
      </c>
      <c r="H47" s="19" t="s">
        <v>7</v>
      </c>
      <c r="I47" s="54" t="e">
        <f>E49+E50</f>
        <v>#REF!</v>
      </c>
      <c r="L47" s="55"/>
      <c r="M47" s="61"/>
      <c r="N47" s="55"/>
      <c r="O47" s="55"/>
      <c r="P47" s="55"/>
      <c r="Q47" s="55"/>
      <c r="R47" s="55"/>
      <c r="S47" s="55"/>
    </row>
    <row r="48" spans="1:19" ht="20.25" thickBot="1" x14ac:dyDescent="0.35">
      <c r="A48" s="126"/>
      <c r="B48" s="127"/>
      <c r="C48" s="17"/>
      <c r="D48" s="17" t="s">
        <v>15</v>
      </c>
      <c r="E48" s="72">
        <v>200</v>
      </c>
      <c r="F48" s="40">
        <f>IF(E47&gt;M6,IF(E47&lt;=M7,E47*E42+(E47-M6)*E43,0),0)</f>
        <v>0</v>
      </c>
      <c r="G48" s="21">
        <f>IF(E48&gt;2000,(200*I42+1800*I43+(E48-2000)*I44),0)</f>
        <v>0</v>
      </c>
      <c r="H48" s="47" t="s">
        <v>6</v>
      </c>
      <c r="I48" s="48" t="e">
        <f>MROUND(I47/E48,0.05)</f>
        <v>#REF!</v>
      </c>
      <c r="L48" s="55"/>
      <c r="M48" s="61"/>
      <c r="N48" s="55"/>
      <c r="O48" s="55"/>
      <c r="P48" s="55"/>
      <c r="Q48" s="55"/>
      <c r="R48" s="60" t="e">
        <f>R46-E23</f>
        <v>#REF!</v>
      </c>
      <c r="S48" s="55" t="s">
        <v>66</v>
      </c>
    </row>
    <row r="49" spans="1:19" x14ac:dyDescent="0.25">
      <c r="A49" s="126"/>
      <c r="B49" s="127"/>
      <c r="C49" s="17"/>
      <c r="D49" s="17" t="s">
        <v>16</v>
      </c>
      <c r="E49" s="53" t="e">
        <f>MROUND(SUM(F47:F49),0.05)</f>
        <v>#REF!</v>
      </c>
      <c r="F49" s="40">
        <f>IF(E47&gt;M7,E47*E42+(E47-M6)*E43+(E47-M7)*E44,0)</f>
        <v>0</v>
      </c>
      <c r="G49" s="21"/>
      <c r="H49" s="15"/>
      <c r="I49" s="27"/>
      <c r="M49" s="1"/>
    </row>
    <row r="50" spans="1:19" x14ac:dyDescent="0.25">
      <c r="A50" s="126"/>
      <c r="B50" s="127"/>
      <c r="C50" s="17"/>
      <c r="D50" s="17" t="s">
        <v>17</v>
      </c>
      <c r="E50" s="53" t="e">
        <f>MROUND(E48*I41,0.05)</f>
        <v>#REF!</v>
      </c>
      <c r="F50" s="40"/>
      <c r="G50" s="21"/>
      <c r="H50" s="17"/>
      <c r="I50" s="27"/>
      <c r="M50" s="6"/>
      <c r="N50" s="6"/>
      <c r="O50" s="6"/>
      <c r="P50" s="6"/>
      <c r="R50" s="6"/>
    </row>
    <row r="51" spans="1:19" x14ac:dyDescent="0.25">
      <c r="A51" s="128"/>
      <c r="B51" s="129"/>
      <c r="C51" s="3"/>
      <c r="D51" s="3"/>
      <c r="E51" s="3"/>
      <c r="F51" s="41"/>
      <c r="G51" s="31"/>
      <c r="H51" s="3"/>
      <c r="I51" s="32"/>
      <c r="M51" s="6"/>
      <c r="N51" s="46"/>
      <c r="O51" s="46"/>
    </row>
    <row r="52" spans="1:19" x14ac:dyDescent="0.25">
      <c r="A52" s="24"/>
      <c r="B52" s="17"/>
      <c r="C52" s="17"/>
      <c r="D52" s="17"/>
      <c r="E52" s="17"/>
      <c r="F52" s="22"/>
      <c r="G52" s="21"/>
      <c r="H52" s="15"/>
      <c r="I52" s="17"/>
      <c r="M52" s="46"/>
      <c r="N52" s="46"/>
      <c r="O52" s="46"/>
    </row>
    <row r="53" spans="1:19" x14ac:dyDescent="0.25">
      <c r="H53" s="15"/>
    </row>
    <row r="54" spans="1:19" x14ac:dyDescent="0.25">
      <c r="N54" s="46"/>
      <c r="O54" s="46"/>
    </row>
    <row r="55" spans="1:19" x14ac:dyDescent="0.25">
      <c r="N55" s="46"/>
      <c r="O55" s="46"/>
    </row>
    <row r="56" spans="1:19" x14ac:dyDescent="0.25">
      <c r="N56" s="46"/>
      <c r="O56" s="46"/>
    </row>
    <row r="57" spans="1:19" x14ac:dyDescent="0.25">
      <c r="N57" s="46"/>
      <c r="O57" s="46"/>
    </row>
    <row r="58" spans="1:19" x14ac:dyDescent="0.25">
      <c r="N58" s="46"/>
      <c r="O58" s="46"/>
    </row>
    <row r="61" spans="1:19" ht="17.25" x14ac:dyDescent="0.3">
      <c r="D61" s="16"/>
      <c r="Q61" s="6"/>
    </row>
    <row r="62" spans="1:19" x14ac:dyDescent="0.25">
      <c r="O62" s="8"/>
      <c r="S62" s="8"/>
    </row>
  </sheetData>
  <mergeCells count="1">
    <mergeCell ref="A46:B51"/>
  </mergeCells>
  <pageMargins left="0.7" right="0.7" top="0.75" bottom="0.75" header="0.3" footer="0.3"/>
  <pageSetup paperSize="9" scale="76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61596-8D7B-4240-B3C3-D568CBF78DBF}">
  <dimension ref="A1:M30"/>
  <sheetViews>
    <sheetView tabSelected="1" zoomScale="80" zoomScaleNormal="80" workbookViewId="0">
      <selection activeCell="H21" sqref="H21"/>
    </sheetView>
  </sheetViews>
  <sheetFormatPr baseColWidth="10" defaultRowHeight="12.75" x14ac:dyDescent="0.2"/>
  <cols>
    <col min="1" max="1" width="3.85546875" style="73" customWidth="1"/>
    <col min="2" max="2" width="24.42578125" style="73" customWidth="1"/>
    <col min="3" max="3" width="12.85546875" style="73" customWidth="1"/>
    <col min="4" max="4" width="10.7109375" style="73" customWidth="1"/>
    <col min="5" max="5" width="18" style="73" customWidth="1"/>
    <col min="6" max="6" width="3.42578125" style="73" customWidth="1"/>
    <col min="7" max="7" width="21.42578125" style="73" customWidth="1"/>
    <col min="8" max="8" width="12.85546875" style="73" customWidth="1"/>
    <col min="9" max="9" width="10.5703125" style="73" customWidth="1"/>
    <col min="10" max="10" width="18.140625" style="73" customWidth="1"/>
    <col min="11" max="11" width="2.7109375" style="73" customWidth="1"/>
    <col min="12" max="12" width="75.28515625" style="73" customWidth="1"/>
    <col min="13" max="16384" width="11.42578125" style="73"/>
  </cols>
  <sheetData>
    <row r="1" spans="1:12" ht="31.5" x14ac:dyDescent="0.5">
      <c r="B1" s="123" t="s">
        <v>93</v>
      </c>
      <c r="C1" s="74"/>
      <c r="D1" s="74"/>
    </row>
    <row r="2" spans="1:12" ht="18" customHeight="1" thickBot="1" x14ac:dyDescent="0.25">
      <c r="B2" s="74"/>
      <c r="C2" s="74"/>
      <c r="D2" s="74"/>
    </row>
    <row r="3" spans="1:12" ht="16.5" thickTop="1" thickBot="1" x14ac:dyDescent="0.3">
      <c r="A3" s="79"/>
      <c r="B3" s="80"/>
      <c r="C3" s="80"/>
      <c r="D3" s="80"/>
      <c r="E3" s="80"/>
      <c r="F3" s="81"/>
      <c r="G3" s="82"/>
      <c r="H3" s="82"/>
      <c r="I3" s="82"/>
      <c r="J3" s="82"/>
    </row>
    <row r="4" spans="1:12" ht="15.75" thickBot="1" x14ac:dyDescent="0.3">
      <c r="A4" s="83"/>
      <c r="B4" s="84" t="s">
        <v>83</v>
      </c>
      <c r="C4" s="85">
        <v>0</v>
      </c>
      <c r="D4" s="130" t="s">
        <v>88</v>
      </c>
      <c r="E4" s="131"/>
      <c r="F4" s="86"/>
      <c r="G4" s="82"/>
      <c r="H4" s="82"/>
      <c r="I4" s="82"/>
      <c r="J4" s="82"/>
    </row>
    <row r="5" spans="1:12" ht="15" x14ac:dyDescent="0.25">
      <c r="A5" s="83"/>
      <c r="B5" s="84" t="s">
        <v>75</v>
      </c>
      <c r="C5" s="87">
        <v>0</v>
      </c>
      <c r="D5" s="131"/>
      <c r="E5" s="131"/>
      <c r="F5" s="86"/>
      <c r="G5" s="82"/>
      <c r="H5" s="82"/>
      <c r="I5" s="82"/>
      <c r="J5" s="82"/>
    </row>
    <row r="6" spans="1:12" ht="15.75" thickBot="1" x14ac:dyDescent="0.3">
      <c r="A6" s="83"/>
      <c r="B6" s="84" t="s">
        <v>76</v>
      </c>
      <c r="C6" s="87">
        <v>0</v>
      </c>
      <c r="D6" s="131"/>
      <c r="E6" s="131"/>
      <c r="F6" s="86"/>
      <c r="G6" s="82"/>
      <c r="H6" s="82"/>
      <c r="I6" s="82"/>
      <c r="J6" s="82"/>
    </row>
    <row r="7" spans="1:12" ht="15.75" thickBot="1" x14ac:dyDescent="0.3">
      <c r="A7" s="83"/>
      <c r="B7" s="84" t="s">
        <v>86</v>
      </c>
      <c r="C7" s="85">
        <v>0</v>
      </c>
      <c r="D7" s="131"/>
      <c r="E7" s="131"/>
      <c r="F7" s="86"/>
      <c r="G7" s="82"/>
      <c r="H7" s="82"/>
      <c r="I7" s="82"/>
      <c r="J7" s="82"/>
    </row>
    <row r="8" spans="1:12" ht="15.75" thickBot="1" x14ac:dyDescent="0.3">
      <c r="A8" s="83"/>
      <c r="B8" s="84" t="s">
        <v>85</v>
      </c>
      <c r="C8" s="87">
        <v>0</v>
      </c>
      <c r="D8" s="131"/>
      <c r="E8" s="131"/>
      <c r="F8" s="86"/>
      <c r="G8" s="82"/>
      <c r="H8" s="82"/>
      <c r="I8" s="82"/>
      <c r="J8" s="82"/>
    </row>
    <row r="9" spans="1:12" ht="15.75" thickBot="1" x14ac:dyDescent="0.3">
      <c r="A9" s="83"/>
      <c r="B9" s="84" t="s">
        <v>87</v>
      </c>
      <c r="C9" s="85">
        <v>0</v>
      </c>
      <c r="D9" s="131"/>
      <c r="E9" s="131"/>
      <c r="F9" s="86"/>
      <c r="G9" s="82"/>
      <c r="H9" s="82"/>
      <c r="I9" s="82"/>
      <c r="J9" s="82"/>
    </row>
    <row r="10" spans="1:12" ht="15.75" thickBot="1" x14ac:dyDescent="0.3">
      <c r="A10" s="88"/>
      <c r="B10" s="89"/>
      <c r="C10" s="90"/>
      <c r="D10" s="91"/>
      <c r="E10" s="91"/>
      <c r="F10" s="92"/>
      <c r="G10" s="82"/>
      <c r="H10" s="82"/>
      <c r="I10" s="82"/>
      <c r="J10" s="82"/>
    </row>
    <row r="11" spans="1:12" ht="15.75" thickTop="1" x14ac:dyDescent="0.25">
      <c r="A11" s="82"/>
      <c r="B11" s="82"/>
      <c r="C11" s="82"/>
      <c r="D11" s="82"/>
      <c r="E11" s="82"/>
      <c r="F11" s="82"/>
      <c r="G11" s="82"/>
      <c r="H11" s="82"/>
      <c r="I11" s="82"/>
      <c r="J11" s="82"/>
    </row>
    <row r="12" spans="1:12" ht="15" x14ac:dyDescent="0.25">
      <c r="A12" s="82"/>
      <c r="B12" s="82"/>
      <c r="C12" s="82"/>
      <c r="D12" s="82"/>
      <c r="E12" s="82"/>
      <c r="F12" s="82"/>
      <c r="G12" s="132" t="s">
        <v>94</v>
      </c>
      <c r="H12" s="132"/>
      <c r="I12" s="132"/>
      <c r="J12" s="132"/>
    </row>
    <row r="13" spans="1:12" ht="15.75" thickBot="1" x14ac:dyDescent="0.3">
      <c r="A13" s="93"/>
      <c r="B13" s="94" t="s">
        <v>84</v>
      </c>
      <c r="C13" s="93"/>
      <c r="D13" s="93"/>
      <c r="E13" s="93"/>
      <c r="F13" s="93"/>
      <c r="G13" s="94" t="s">
        <v>96</v>
      </c>
      <c r="H13" s="93"/>
      <c r="I13" s="93"/>
      <c r="J13" s="93"/>
      <c r="L13" s="76"/>
    </row>
    <row r="14" spans="1:12" ht="15.75" thickBot="1" x14ac:dyDescent="0.3">
      <c r="A14" s="93"/>
      <c r="B14" s="95" t="s">
        <v>72</v>
      </c>
      <c r="C14" s="96" t="s">
        <v>70</v>
      </c>
      <c r="D14" s="96" t="s">
        <v>73</v>
      </c>
      <c r="E14" s="96" t="s">
        <v>92</v>
      </c>
      <c r="F14" s="93"/>
      <c r="G14" s="95" t="s">
        <v>72</v>
      </c>
      <c r="H14" s="96" t="s">
        <v>70</v>
      </c>
      <c r="I14" s="96" t="s">
        <v>73</v>
      </c>
      <c r="J14" s="96" t="s">
        <v>92</v>
      </c>
      <c r="L14" s="77"/>
    </row>
    <row r="15" spans="1:12" ht="15.75" thickBot="1" x14ac:dyDescent="0.3">
      <c r="A15" s="93"/>
      <c r="B15" s="97" t="s">
        <v>74</v>
      </c>
      <c r="C15" s="98"/>
      <c r="D15" s="99"/>
      <c r="E15" s="99"/>
      <c r="F15" s="93"/>
      <c r="G15" s="97" t="s">
        <v>74</v>
      </c>
      <c r="H15" s="98"/>
      <c r="I15" s="99"/>
      <c r="J15" s="99"/>
      <c r="L15" s="77"/>
    </row>
    <row r="16" spans="1:12" ht="30.75" thickBot="1" x14ac:dyDescent="0.3">
      <c r="A16" s="93"/>
      <c r="B16" s="99" t="s">
        <v>89</v>
      </c>
      <c r="C16" s="100">
        <v>0</v>
      </c>
      <c r="D16" s="101">
        <v>0.5</v>
      </c>
      <c r="E16" s="102">
        <f>C16*D16</f>
        <v>0</v>
      </c>
      <c r="F16" s="93"/>
      <c r="G16" s="99" t="s">
        <v>89</v>
      </c>
      <c r="H16" s="98">
        <v>0</v>
      </c>
      <c r="I16" s="115">
        <v>0.8</v>
      </c>
      <c r="J16" s="102">
        <f>H16*I16</f>
        <v>0</v>
      </c>
      <c r="L16" s="78"/>
    </row>
    <row r="17" spans="1:13" ht="30.75" thickBot="1" x14ac:dyDescent="0.3">
      <c r="A17" s="93"/>
      <c r="B17" s="103"/>
      <c r="C17" s="104"/>
      <c r="D17" s="101"/>
      <c r="E17" s="105"/>
      <c r="F17" s="93"/>
      <c r="G17" s="116" t="s">
        <v>97</v>
      </c>
      <c r="H17" s="98">
        <v>0</v>
      </c>
      <c r="I17" s="115">
        <v>1.2</v>
      </c>
      <c r="J17" s="102">
        <f>H17*I17</f>
        <v>0</v>
      </c>
      <c r="L17" s="78"/>
    </row>
    <row r="18" spans="1:13" ht="15.75" thickBot="1" x14ac:dyDescent="0.3">
      <c r="A18" s="93"/>
      <c r="B18" s="99" t="s">
        <v>75</v>
      </c>
      <c r="C18" s="98">
        <v>0</v>
      </c>
      <c r="D18" s="98">
        <v>100</v>
      </c>
      <c r="E18" s="102" t="e">
        <f>_xlfn.IFS(C18=1,100,C18&gt;1,10+C18*20)</f>
        <v>#N/A</v>
      </c>
      <c r="F18" s="93"/>
      <c r="G18" s="117"/>
      <c r="H18" s="115"/>
      <c r="I18" s="115"/>
      <c r="J18" s="118"/>
      <c r="L18" s="78"/>
    </row>
    <row r="19" spans="1:13" ht="15.75" thickBot="1" x14ac:dyDescent="0.3">
      <c r="A19" s="93"/>
      <c r="B19" s="99" t="s">
        <v>76</v>
      </c>
      <c r="C19" s="98">
        <v>0</v>
      </c>
      <c r="D19" s="98">
        <v>20</v>
      </c>
      <c r="E19" s="102">
        <f>C19*D19</f>
        <v>0</v>
      </c>
      <c r="F19" s="93"/>
      <c r="G19" s="117"/>
      <c r="H19" s="115"/>
      <c r="I19" s="115"/>
      <c r="J19" s="118"/>
      <c r="L19" s="77"/>
    </row>
    <row r="20" spans="1:13" ht="15.75" thickBot="1" x14ac:dyDescent="0.3">
      <c r="A20" s="93"/>
      <c r="B20" s="97" t="s">
        <v>77</v>
      </c>
      <c r="C20" s="98"/>
      <c r="D20" s="98"/>
      <c r="E20" s="102"/>
      <c r="F20" s="93"/>
      <c r="G20" s="97" t="s">
        <v>77</v>
      </c>
      <c r="H20" s="98"/>
      <c r="I20" s="98"/>
      <c r="J20" s="102"/>
      <c r="L20" s="77"/>
    </row>
    <row r="21" spans="1:13" ht="30.75" thickBot="1" x14ac:dyDescent="0.3">
      <c r="A21" s="93"/>
      <c r="B21" s="99" t="s">
        <v>89</v>
      </c>
      <c r="C21" s="98">
        <v>0</v>
      </c>
      <c r="D21" s="101">
        <v>1.5</v>
      </c>
      <c r="E21" s="102">
        <f>C21*D21</f>
        <v>0</v>
      </c>
      <c r="F21" s="93"/>
      <c r="G21" s="99" t="s">
        <v>89</v>
      </c>
      <c r="H21" s="98">
        <v>0</v>
      </c>
      <c r="I21" s="115">
        <v>0</v>
      </c>
      <c r="J21" s="102">
        <f>H21*I21</f>
        <v>0</v>
      </c>
      <c r="L21" s="78"/>
      <c r="M21" s="75"/>
    </row>
    <row r="22" spans="1:13" ht="30.75" thickBot="1" x14ac:dyDescent="0.3">
      <c r="A22" s="93"/>
      <c r="B22" s="106" t="s">
        <v>90</v>
      </c>
      <c r="C22" s="107">
        <v>0</v>
      </c>
      <c r="D22" s="108">
        <v>0.7</v>
      </c>
      <c r="E22" s="109">
        <f>C22*D22*C8</f>
        <v>0</v>
      </c>
      <c r="F22" s="93"/>
      <c r="G22" s="106" t="s">
        <v>90</v>
      </c>
      <c r="H22" s="107">
        <v>0</v>
      </c>
      <c r="I22" s="119">
        <v>0.55000000000000004</v>
      </c>
      <c r="J22" s="109">
        <f>H22*I22*C8</f>
        <v>0</v>
      </c>
      <c r="L22" s="78"/>
    </row>
    <row r="23" spans="1:13" ht="15.75" thickBot="1" x14ac:dyDescent="0.3">
      <c r="A23" s="93"/>
      <c r="B23" s="97" t="s">
        <v>78</v>
      </c>
      <c r="C23" s="98"/>
      <c r="D23" s="98"/>
      <c r="E23" s="102"/>
      <c r="F23" s="93"/>
      <c r="G23" s="121"/>
      <c r="H23" s="115"/>
      <c r="I23" s="115"/>
      <c r="J23" s="118"/>
      <c r="L23" s="77"/>
    </row>
    <row r="24" spans="1:13" ht="15.75" thickBot="1" x14ac:dyDescent="0.3">
      <c r="A24" s="93"/>
      <c r="B24" s="99" t="s">
        <v>79</v>
      </c>
      <c r="C24" s="100">
        <v>0</v>
      </c>
      <c r="D24" s="110">
        <v>5.0000000000000001E-4</v>
      </c>
      <c r="E24" s="102">
        <f>C24*D24</f>
        <v>0</v>
      </c>
      <c r="F24" s="93"/>
      <c r="G24" s="117"/>
      <c r="H24" s="122"/>
      <c r="I24" s="120"/>
      <c r="J24" s="118"/>
      <c r="L24" s="77"/>
    </row>
    <row r="25" spans="1:13" ht="15.75" thickBot="1" x14ac:dyDescent="0.3">
      <c r="A25" s="93"/>
      <c r="B25" s="97" t="s">
        <v>80</v>
      </c>
      <c r="C25" s="98"/>
      <c r="D25" s="98"/>
      <c r="E25" s="102"/>
      <c r="F25" s="93"/>
      <c r="G25" s="97" t="s">
        <v>80</v>
      </c>
      <c r="H25" s="98"/>
      <c r="I25" s="98"/>
      <c r="J25" s="102"/>
      <c r="L25" s="77"/>
    </row>
    <row r="26" spans="1:13" ht="15.75" thickBot="1" x14ac:dyDescent="0.3">
      <c r="A26" s="93"/>
      <c r="B26" s="99" t="s">
        <v>74</v>
      </c>
      <c r="C26" s="98" t="s">
        <v>81</v>
      </c>
      <c r="D26" s="98"/>
      <c r="E26" s="102" t="e">
        <f>ROUNDDOWN((E16+E18+E19)*2.5%,1)</f>
        <v>#N/A</v>
      </c>
      <c r="F26" s="93"/>
      <c r="G26" s="99" t="s">
        <v>74</v>
      </c>
      <c r="H26" s="98" t="s">
        <v>81</v>
      </c>
      <c r="I26" s="98"/>
      <c r="J26" s="102">
        <f>ROUNDDOWN((J16+J17+J19)*2.5%,1)</f>
        <v>0</v>
      </c>
      <c r="L26" s="77"/>
    </row>
    <row r="27" spans="1:13" ht="15.75" thickBot="1" x14ac:dyDescent="0.3">
      <c r="A27" s="93"/>
      <c r="B27" s="99" t="s">
        <v>77</v>
      </c>
      <c r="C27" s="98" t="s">
        <v>82</v>
      </c>
      <c r="D27" s="98"/>
      <c r="E27" s="102">
        <f>ROUNDDOWN((E21+E22)*7.7%,1)</f>
        <v>0</v>
      </c>
      <c r="F27" s="93"/>
      <c r="G27" s="99" t="s">
        <v>77</v>
      </c>
      <c r="H27" s="98" t="s">
        <v>82</v>
      </c>
      <c r="I27" s="98"/>
      <c r="J27" s="102">
        <f>ROUNDDOWN((J21+J22)*7.7%,1)</f>
        <v>0</v>
      </c>
      <c r="L27" s="77"/>
    </row>
    <row r="28" spans="1:13" ht="15.75" thickBot="1" x14ac:dyDescent="0.3">
      <c r="A28" s="93"/>
      <c r="B28" s="93"/>
      <c r="C28" s="93"/>
      <c r="D28" s="94" t="s">
        <v>23</v>
      </c>
      <c r="E28" s="111" t="e">
        <f>SUM(E15:E27)</f>
        <v>#N/A</v>
      </c>
      <c r="F28" s="93"/>
      <c r="G28" s="93"/>
      <c r="H28" s="93"/>
      <c r="I28" s="94" t="s">
        <v>23</v>
      </c>
      <c r="J28" s="111">
        <f>SUM(J15:J27)</f>
        <v>0</v>
      </c>
      <c r="L28" s="77"/>
    </row>
    <row r="29" spans="1:13" ht="15" x14ac:dyDescent="0.25">
      <c r="A29" s="93"/>
      <c r="B29" s="93"/>
      <c r="C29" s="93"/>
      <c r="D29" s="93"/>
      <c r="E29" s="112"/>
      <c r="F29" s="93"/>
      <c r="G29" s="93"/>
      <c r="H29" s="93"/>
      <c r="I29" s="113" t="s">
        <v>91</v>
      </c>
      <c r="J29" s="114" t="e">
        <f>J28-E28</f>
        <v>#N/A</v>
      </c>
      <c r="L29" s="77"/>
    </row>
    <row r="30" spans="1:13" ht="15" x14ac:dyDescent="0.25">
      <c r="B30" s="82" t="s">
        <v>95</v>
      </c>
    </row>
  </sheetData>
  <mergeCells count="2">
    <mergeCell ref="D4:E9"/>
    <mergeCell ref="G12:J12"/>
  </mergeCells>
  <pageMargins left="0.39370078740157483" right="0.39370078740157483" top="0.39370078740157483" bottom="0.39370078740157483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444CC88A428E45AF9F5AFF969B9743" ma:contentTypeVersion="16" ma:contentTypeDescription="Crée un document." ma:contentTypeScope="" ma:versionID="f47d8b3ef94396f37563d0ab8bdc410a">
  <xsd:schema xmlns:xsd="http://www.w3.org/2001/XMLSchema" xmlns:xs="http://www.w3.org/2001/XMLSchema" xmlns:p="http://schemas.microsoft.com/office/2006/metadata/properties" xmlns:ns2="5a68aa07-e3ab-431b-85b7-4ca6814262a9" xmlns:ns3="a782275b-50cd-42a6-bf60-adce223657db" targetNamespace="http://schemas.microsoft.com/office/2006/metadata/properties" ma:root="true" ma:fieldsID="32d43e3595ff5277fddeecd378f48fbb" ns2:_="" ns3:_="">
    <xsd:import namespace="5a68aa07-e3ab-431b-85b7-4ca6814262a9"/>
    <xsd:import namespace="a782275b-50cd-42a6-bf60-adce223657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68aa07-e3ab-431b-85b7-4ca6814262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0e06f1d-eb9f-4eb2-9eff-fd50a2552e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82275b-50cd-42a6-bf60-adce223657d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c8a8550-839f-4217-abc2-d0cb559e08da}" ma:internalName="TaxCatchAll" ma:showField="CatchAllData" ma:web="a782275b-50cd-42a6-bf60-adce223657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782275b-50cd-42a6-bf60-adce223657db" xsi:nil="true"/>
    <lcf76f155ced4ddcb4097134ff3c332f xmlns="5a68aa07-e3ab-431b-85b7-4ca6814262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E1323EA-A6A8-459C-B1AF-541116B55C74}"/>
</file>

<file path=customXml/itemProps2.xml><?xml version="1.0" encoding="utf-8"?>
<ds:datastoreItem xmlns:ds="http://schemas.openxmlformats.org/officeDocument/2006/customXml" ds:itemID="{5403E1FE-2DD9-43B5-AF51-DBEE4A8C8D2A}"/>
</file>

<file path=customXml/itemProps3.xml><?xml version="1.0" encoding="utf-8"?>
<ds:datastoreItem xmlns:ds="http://schemas.openxmlformats.org/officeDocument/2006/customXml" ds:itemID="{783A073F-8C2F-46F2-B466-CA78559A1315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taxe annuelle B RWB</vt:lpstr>
      <vt:lpstr>CALCUL FACTURE EU et EP</vt:lpstr>
    </vt:vector>
  </TitlesOfParts>
  <Company>Sitel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Sitel</dc:creator>
  <cp:lastModifiedBy>Marie-Claude</cp:lastModifiedBy>
  <cp:lastPrinted>2020-09-10T11:15:11Z</cp:lastPrinted>
  <dcterms:created xsi:type="dcterms:W3CDTF">2013-07-23T07:32:39Z</dcterms:created>
  <dcterms:modified xsi:type="dcterms:W3CDTF">2022-05-05T12:27:01Z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e1fccfb-80ca-4fe1-a574-1516544edb53_Enabled">
    <vt:lpwstr>True</vt:lpwstr>
  </property>
  <property fmtid="{D5CDD505-2E9C-101B-9397-08002B2CF9AE}" pid="3" name="MSIP_Label_2e1fccfb-80ca-4fe1-a574-1516544edb53_SiteId">
    <vt:lpwstr>364e5b87-c1c7-420d-9bee-c35d19b557a1</vt:lpwstr>
  </property>
  <property fmtid="{D5CDD505-2E9C-101B-9397-08002B2CF9AE}" pid="4" name="MSIP_Label_2e1fccfb-80ca-4fe1-a574-1516544edb53_Owner">
    <vt:lpwstr>Thomas.Chappuis@swisscom.com</vt:lpwstr>
  </property>
  <property fmtid="{D5CDD505-2E9C-101B-9397-08002B2CF9AE}" pid="5" name="MSIP_Label_2e1fccfb-80ca-4fe1-a574-1516544edb53_SetDate">
    <vt:lpwstr>2019-09-05T13:47:10.6345424Z</vt:lpwstr>
  </property>
  <property fmtid="{D5CDD505-2E9C-101B-9397-08002B2CF9AE}" pid="6" name="MSIP_Label_2e1fccfb-80ca-4fe1-a574-1516544edb53_Name">
    <vt:lpwstr>C2 Internal</vt:lpwstr>
  </property>
  <property fmtid="{D5CDD505-2E9C-101B-9397-08002B2CF9AE}" pid="7" name="MSIP_Label_2e1fccfb-80ca-4fe1-a574-1516544edb53_Application">
    <vt:lpwstr>Microsoft Azure Information Protection</vt:lpwstr>
  </property>
  <property fmtid="{D5CDD505-2E9C-101B-9397-08002B2CF9AE}" pid="8" name="MSIP_Label_2e1fccfb-80ca-4fe1-a574-1516544edb53_Extended_MSFT_Method">
    <vt:lpwstr>Automatic</vt:lpwstr>
  </property>
  <property fmtid="{D5CDD505-2E9C-101B-9397-08002B2CF9AE}" pid="9" name="Sensitivity">
    <vt:lpwstr>C2 Internal</vt:lpwstr>
  </property>
  <property fmtid="{D5CDD505-2E9C-101B-9397-08002B2CF9AE}" pid="10" name="ContentTypeId">
    <vt:lpwstr>0x010100B3444CC88A428E45AF9F5AFF969B9743</vt:lpwstr>
  </property>
  <property fmtid="{D5CDD505-2E9C-101B-9397-08002B2CF9AE}" pid="11" name="MediaServiceImageTags">
    <vt:lpwstr/>
  </property>
</Properties>
</file>